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\Documents\"/>
    </mc:Choice>
  </mc:AlternateContent>
  <xr:revisionPtr revIDLastSave="0" documentId="8_{520A0210-E78D-47A1-9B8E-1FD3F260CF0A}" xr6:coauthVersionLast="47" xr6:coauthVersionMax="47" xr10:uidLastSave="{00000000-0000-0000-0000-000000000000}"/>
  <bookViews>
    <workbookView xWindow="-108" yWindow="-108" windowWidth="23256" windowHeight="13896" xr2:uid="{607A348E-A494-42CE-BBF9-5533BA7243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L65" i="1" s="1"/>
  <c r="H65" i="1"/>
  <c r="F65" i="1"/>
  <c r="L64" i="1"/>
  <c r="K64" i="1"/>
  <c r="F64" i="1"/>
  <c r="G64" i="1" s="1"/>
  <c r="H64" i="1" s="1"/>
  <c r="L63" i="1"/>
  <c r="K63" i="1"/>
  <c r="F63" i="1"/>
  <c r="G63" i="1" s="1"/>
  <c r="H63" i="1" s="1"/>
  <c r="K62" i="1"/>
  <c r="L62" i="1" s="1"/>
  <c r="K61" i="1"/>
  <c r="L61" i="1" s="1"/>
  <c r="H61" i="1"/>
  <c r="F61" i="1"/>
  <c r="K60" i="1"/>
  <c r="L60" i="1" s="1"/>
  <c r="G60" i="1"/>
  <c r="H60" i="1" s="1"/>
  <c r="F60" i="1"/>
  <c r="K59" i="1"/>
  <c r="L59" i="1" s="1"/>
  <c r="H59" i="1"/>
  <c r="K58" i="1"/>
  <c r="L58" i="1" s="1"/>
  <c r="F55" i="1"/>
  <c r="G55" i="1" s="1"/>
  <c r="H55" i="1" s="1"/>
  <c r="I55" i="1" s="1"/>
  <c r="K55" i="1" s="1"/>
  <c r="F54" i="1"/>
  <c r="G54" i="1" s="1"/>
  <c r="H54" i="1" s="1"/>
  <c r="I54" i="1" s="1"/>
  <c r="K54" i="1" s="1"/>
  <c r="A54" i="1"/>
  <c r="A55" i="1" s="1"/>
  <c r="A58" i="1" s="1"/>
  <c r="A59" i="1" s="1"/>
  <c r="A60" i="1" s="1"/>
  <c r="A61" i="1" s="1"/>
  <c r="A62" i="1" s="1"/>
  <c r="A63" i="1" s="1"/>
  <c r="A64" i="1" s="1"/>
  <c r="A65" i="1" s="1"/>
  <c r="A67" i="1" s="1"/>
  <c r="F53" i="1"/>
  <c r="G53" i="1" s="1"/>
  <c r="H53" i="1" s="1"/>
  <c r="I53" i="1" s="1"/>
  <c r="K53" i="1" s="1"/>
  <c r="L53" i="1" s="1"/>
  <c r="F48" i="1"/>
  <c r="G48" i="1" s="1"/>
  <c r="H48" i="1" s="1"/>
  <c r="I48" i="1" s="1"/>
  <c r="K48" i="1" s="1"/>
  <c r="L48" i="1" s="1"/>
  <c r="F45" i="1"/>
  <c r="G45" i="1" s="1"/>
  <c r="H45" i="1" s="1"/>
  <c r="I45" i="1" s="1"/>
  <c r="K45" i="1" s="1"/>
  <c r="L45" i="1" s="1"/>
  <c r="F44" i="1"/>
  <c r="G44" i="1" s="1"/>
  <c r="H44" i="1" s="1"/>
  <c r="I44" i="1" s="1"/>
  <c r="K44" i="1" s="1"/>
  <c r="L44" i="1" s="1"/>
  <c r="F43" i="1"/>
  <c r="G43" i="1" s="1"/>
  <c r="H43" i="1" s="1"/>
  <c r="I43" i="1" s="1"/>
  <c r="K43" i="1" s="1"/>
  <c r="L43" i="1" s="1"/>
  <c r="K42" i="1"/>
  <c r="L42" i="1" s="1"/>
  <c r="F42" i="1"/>
  <c r="G42" i="1" s="1"/>
  <c r="H42" i="1" s="1"/>
  <c r="F39" i="1"/>
  <c r="G39" i="1" s="1"/>
  <c r="H39" i="1" s="1"/>
  <c r="I39" i="1" s="1"/>
  <c r="K39" i="1" s="1"/>
  <c r="L39" i="1" s="1"/>
  <c r="A39" i="1"/>
  <c r="A42" i="1" s="1"/>
  <c r="A43" i="1" s="1"/>
  <c r="A44" i="1" s="1"/>
  <c r="A45" i="1" s="1"/>
  <c r="A48" i="1" s="1"/>
  <c r="A50" i="1" s="1"/>
  <c r="F38" i="1"/>
  <c r="G38" i="1" s="1"/>
  <c r="H38" i="1" s="1"/>
  <c r="I38" i="1" s="1"/>
  <c r="K38" i="1" s="1"/>
  <c r="F37" i="1"/>
  <c r="G37" i="1" s="1"/>
  <c r="H37" i="1" s="1"/>
  <c r="I37" i="1" s="1"/>
  <c r="K37" i="1" s="1"/>
  <c r="F36" i="1"/>
  <c r="G36" i="1" s="1"/>
  <c r="H36" i="1" s="1"/>
  <c r="I36" i="1" s="1"/>
  <c r="K36" i="1" s="1"/>
  <c r="L36" i="1" s="1"/>
  <c r="F35" i="1"/>
  <c r="G35" i="1" s="1"/>
  <c r="H35" i="1" s="1"/>
  <c r="I35" i="1" s="1"/>
  <c r="K35" i="1" s="1"/>
  <c r="G34" i="1"/>
  <c r="H34" i="1" s="1"/>
  <c r="I34" i="1" s="1"/>
  <c r="K34" i="1" s="1"/>
  <c r="F34" i="1"/>
  <c r="A34" i="1"/>
  <c r="A35" i="1" s="1"/>
  <c r="A36" i="1" s="1"/>
  <c r="F33" i="1"/>
  <c r="G33" i="1" s="1"/>
  <c r="H33" i="1" s="1"/>
  <c r="I33" i="1" s="1"/>
  <c r="K33" i="1" s="1"/>
  <c r="F28" i="1"/>
  <c r="G28" i="1" s="1"/>
  <c r="H28" i="1" s="1"/>
  <c r="I28" i="1" s="1"/>
  <c r="K28" i="1" s="1"/>
  <c r="L28" i="1" s="1"/>
  <c r="F27" i="1"/>
  <c r="G27" i="1" s="1"/>
  <c r="H27" i="1" s="1"/>
  <c r="I27" i="1" s="1"/>
  <c r="K27" i="1" s="1"/>
  <c r="L27" i="1" s="1"/>
  <c r="K26" i="1"/>
  <c r="L26" i="1" s="1"/>
  <c r="H26" i="1"/>
  <c r="K25" i="1"/>
  <c r="L25" i="1" s="1"/>
  <c r="H25" i="1"/>
  <c r="K24" i="1"/>
  <c r="L24" i="1" s="1"/>
  <c r="H24" i="1"/>
  <c r="K23" i="1"/>
  <c r="L23" i="1" s="1"/>
  <c r="H23" i="1"/>
  <c r="F23" i="1"/>
  <c r="L22" i="1"/>
  <c r="K22" i="1"/>
  <c r="F22" i="1"/>
  <c r="G22" i="1" s="1"/>
  <c r="H22" i="1" s="1"/>
  <c r="K21" i="1"/>
  <c r="L21" i="1" s="1"/>
  <c r="F21" i="1"/>
  <c r="G21" i="1" s="1"/>
  <c r="H21" i="1" s="1"/>
  <c r="L20" i="1"/>
  <c r="F20" i="1"/>
  <c r="G20" i="1" s="1"/>
  <c r="K19" i="1"/>
  <c r="L19" i="1" s="1"/>
  <c r="F19" i="1"/>
  <c r="G19" i="1" s="1"/>
  <c r="H19" i="1" s="1"/>
  <c r="G18" i="1"/>
  <c r="H18" i="1" s="1"/>
  <c r="I18" i="1" s="1"/>
  <c r="K18" i="1" s="1"/>
  <c r="L18" i="1" s="1"/>
  <c r="F18" i="1"/>
  <c r="F17" i="1"/>
  <c r="G17" i="1" s="1"/>
  <c r="H17" i="1" s="1"/>
  <c r="I17" i="1" s="1"/>
  <c r="K17" i="1" s="1"/>
  <c r="L17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F14" i="1"/>
  <c r="G14" i="1" s="1"/>
  <c r="H14" i="1" s="1"/>
  <c r="I14" i="1" s="1"/>
  <c r="K14" i="1" s="1"/>
  <c r="L14" i="1" s="1"/>
  <c r="F13" i="1"/>
  <c r="G13" i="1" s="1"/>
  <c r="H13" i="1" s="1"/>
  <c r="I13" i="1" s="1"/>
  <c r="K13" i="1" s="1"/>
  <c r="L13" i="1" s="1"/>
  <c r="F12" i="1"/>
  <c r="G12" i="1" s="1"/>
  <c r="H12" i="1" s="1"/>
  <c r="I12" i="1" s="1"/>
  <c r="K12" i="1" s="1"/>
  <c r="L12" i="1" s="1"/>
  <c r="F11" i="1"/>
  <c r="G11" i="1" s="1"/>
  <c r="H11" i="1" s="1"/>
  <c r="I11" i="1" s="1"/>
  <c r="K11" i="1" s="1"/>
  <c r="L11" i="1" s="1"/>
  <c r="A68" i="1" l="1"/>
</calcChain>
</file>

<file path=xl/sharedStrings.xml><?xml version="1.0" encoding="utf-8"?>
<sst xmlns="http://schemas.openxmlformats.org/spreadsheetml/2006/main" count="198" uniqueCount="89">
  <si>
    <t>PROCUREMENT PLAN FOR ENERGY DEVELOPMENT CORPORATION LIMITED  2025-2026</t>
  </si>
  <si>
    <t>S/N</t>
  </si>
  <si>
    <t xml:space="preserve">Description </t>
  </si>
  <si>
    <t>Source of Funds</t>
  </si>
  <si>
    <t>Tendering method ( ICB, NCB,IRT, NRT,RFQ, SS, Community Approach, framework contract, QCBS ,etc.)</t>
  </si>
  <si>
    <t>Planned tender document preparation date</t>
  </si>
  <si>
    <t>Planned Publication  date</t>
  </si>
  <si>
    <t>Planned Bid opening  date</t>
  </si>
  <si>
    <t xml:space="preserve">Planned Provisional Notification       date </t>
  </si>
  <si>
    <t>Planned Contract signing  date</t>
  </si>
  <si>
    <t>Recruitment  of  the supervising firm (Yes/Non)</t>
  </si>
  <si>
    <t xml:space="preserve">Planned Contract Management  start date </t>
  </si>
  <si>
    <t>Contract End</t>
  </si>
  <si>
    <t>I. WORKS</t>
  </si>
  <si>
    <t xml:space="preserve"> </t>
  </si>
  <si>
    <t>ORDINARY BUDGET</t>
  </si>
  <si>
    <t>Office Partitioning, Supply and installation of Air conditioners</t>
  </si>
  <si>
    <t>GoR</t>
  </si>
  <si>
    <t>NCB</t>
  </si>
  <si>
    <t>YES</t>
  </si>
  <si>
    <t>Purchase the existing Arc Power’s power distribution assets for electrification of Murama village  </t>
  </si>
  <si>
    <t>SS</t>
  </si>
  <si>
    <t>Design, supply and installation (EPC) for the replacement of Old 15MVA 6.6/110kV transformer by a new one 15MVA and in-door MV Gas insulated switch gear at Mukungwa</t>
  </si>
  <si>
    <t>ICB</t>
  </si>
  <si>
    <t xml:space="preserve">Design, supply and installation (EPC) for Low Voltage AC/DC distribution installation (auxiliary power supply) for Gikondo &amp; Jabana Substations </t>
  </si>
  <si>
    <t>SUB TOTAL</t>
  </si>
  <si>
    <t>RWANDA UNIVERSAL ELECTRICITY ACCESS PROGRAM "RUEAP" (USD converted in RWF, USD= 1436.7123</t>
  </si>
  <si>
    <t>Design, Supply, and Installation of low voltage and medium voltage lines and service connections in    Ngoma &amp; Kirehe district</t>
  </si>
  <si>
    <t>WB/ASCENT</t>
  </si>
  <si>
    <t>Design, Supply, and Installation of low voltage and medium voltage lines and service connections in     Nyagatare district</t>
  </si>
  <si>
    <t>Design, Supply, and Installation of low voltage and medium voltage lines and service connections in    Karongi district</t>
  </si>
  <si>
    <t>Design, Supply, and Installation of low voltage and medium voltage lines and service connections in  Nyabihu &amp; Rubavu district</t>
  </si>
  <si>
    <t>Design, Supply, and Installation of low voltage and medium voltage lines and service connections in  Rusizi district</t>
  </si>
  <si>
    <t>Design, Supply, and Installation of low voltage and medium voltage lines and service connections in   Rutsiro  district</t>
  </si>
  <si>
    <t>Design, Supply, and Installation of low voltage and medium voltage lines and service connections in     Burera&amp; Gakenke district</t>
  </si>
  <si>
    <t>Design, Supply, and Installation of low voltage and medium voltage lines and service connections in     Gicumbi&amp;  Rurindo  district</t>
  </si>
  <si>
    <t>Design, Supply, and Installation of low voltage and medium voltage lines and service connections in   Gasabo district</t>
  </si>
  <si>
    <t>Design, Supply, and Installation of low voltage and medium voltage lines and service connections in     Kicukiro district</t>
  </si>
  <si>
    <t>Construction of 220kV double circuit transmission line connecting Bwishyura Substation to Kigoma substation (56km)</t>
  </si>
  <si>
    <t>Construction of modern kitchens in 35 schools</t>
  </si>
  <si>
    <t>WB/EAQIP</t>
  </si>
  <si>
    <t xml:space="preserve">TOTAL WORKS </t>
  </si>
  <si>
    <t>II. GOODS AND OTHER SERVICES</t>
  </si>
  <si>
    <t>Provision of Sports and recreational facilities and services under framework contract</t>
  </si>
  <si>
    <t>N/A</t>
  </si>
  <si>
    <t>Provision of casual workers for Energy Development Corporation Ltd</t>
  </si>
  <si>
    <t>Force account</t>
  </si>
  <si>
    <t>Provision of Hotel Services &amp; outside catering services under framework contract</t>
  </si>
  <si>
    <t>Repair, maintenance, and supply of materials, spare parts, or accessories for air conditioners, plumbing systems, and electricity installations under frame work contract</t>
  </si>
  <si>
    <t>Provision of restaurant service to EDCL Staff under frame work contract</t>
  </si>
  <si>
    <t>Supply of electrical wooden poles under framework contract</t>
  </si>
  <si>
    <t>SS/UFCL</t>
  </si>
  <si>
    <t>Supply, Installation and Training for AutoCAD software for planning department</t>
  </si>
  <si>
    <t xml:space="preserve">SUB TOTAL </t>
  </si>
  <si>
    <t>RWANDA UNIVERSAL ELECTRICITY ACCESS PROGRAM "RUEAP" (USD converted in RWf, USD= 1436.7123</t>
  </si>
  <si>
    <t>Supply of Forklifts, spider crane and logger machines</t>
  </si>
  <si>
    <t xml:space="preserve">Supply of office furnitures </t>
  </si>
  <si>
    <t xml:space="preserve">Supply of IT equipments </t>
  </si>
  <si>
    <t>Supply and installation of clean cooking systems in 33 schools</t>
  </si>
  <si>
    <t>BADEA II</t>
  </si>
  <si>
    <t>Supply of electrical materials for BADEA Project</t>
  </si>
  <si>
    <t>TOTAL GOODS</t>
  </si>
  <si>
    <t>III. CONSULTANCY SERVICES</t>
  </si>
  <si>
    <t>Feasibility study Rusizi III and Associated lines (Bwishyura-Kamanyola)</t>
  </si>
  <si>
    <t>QCBS</t>
  </si>
  <si>
    <t>Hiring a Consultant for the Development and implementation  of the Nyabarongo II Carbon Project</t>
  </si>
  <si>
    <t>Hiring an Individual Consultant to Develop a Business Plan and Provide Capacity Building Assistance for the EPC Department</t>
  </si>
  <si>
    <t xml:space="preserve"> Hiring consultant firm for supervision  for Access projects ( Batch1)</t>
  </si>
  <si>
    <t xml:space="preserve"> Hiring consultant firm for supervision  for Access projects ( Batch2)</t>
  </si>
  <si>
    <t xml:space="preserve"> Hiring consultant firm for supervision for transmission and distribution   projects</t>
  </si>
  <si>
    <t>Feasibility study for utility scale Solar PV integrating storage countrywide</t>
  </si>
  <si>
    <t xml:space="preserve"> QCBS/ICB</t>
  </si>
  <si>
    <t>Hiring consultant firm for Review and Update of Rwanda’s Biomass Strategy</t>
  </si>
  <si>
    <t>WB /EAQIP</t>
  </si>
  <si>
    <t>QCBS/ICB</t>
  </si>
  <si>
    <t>Feasibility study of REG Control Center and Communication Building</t>
  </si>
  <si>
    <t>AfDB</t>
  </si>
  <si>
    <t>Consulting Services for the Supervision of Clean Institutional Cooking Systems in Schools and Feasibility Analysis for Extension to More Schools</t>
  </si>
  <si>
    <t>QCBS/NCB</t>
  </si>
  <si>
    <t>Hiring consultant firm for Tender Document Preparation and Project Supervision of design, Supply and Installation of Power System Stabilizers and Governing Systems on Main Generators at Nyabarongo 1 HPP.</t>
  </si>
  <si>
    <t>TOTAL SERVICES</t>
  </si>
  <si>
    <t>TOTAL GENERAL</t>
  </si>
  <si>
    <t>Prepared by</t>
  </si>
  <si>
    <t>Approved by</t>
  </si>
  <si>
    <t xml:space="preserve">NSHOGOZA SIKUBWABO </t>
  </si>
  <si>
    <t>Felix GAKUBA</t>
  </si>
  <si>
    <t>Manager contract management</t>
  </si>
  <si>
    <t>Managing Director</t>
  </si>
  <si>
    <t>Done on 30th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</si>
</sst>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[$-409]d\-mmm\-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Times New Roman"/>
      <family val="1"/>
    </font>
    <font>
      <b/>
      <sz val="28"/>
      <name val="Times New Roman"/>
      <family val="1"/>
    </font>
    <font>
      <sz val="14"/>
      <name val="Aptos Narrow"/>
      <family val="2"/>
      <scheme val="minor"/>
    </font>
    <font>
      <b/>
      <sz val="14"/>
      <name val="Times New Roman"/>
      <family val="1"/>
    </font>
    <font>
      <sz val="12"/>
      <name val="Cambria"/>
      <family val="1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Calibri"/>
      <family val="2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right" vertical="top"/>
    </xf>
    <xf numFmtId="0" fontId="4" fillId="2" borderId="0" xfId="0" applyFont="1" applyFill="1"/>
    <xf numFmtId="1" fontId="5" fillId="2" borderId="1" xfId="0" applyNumberFormat="1" applyFont="1" applyFill="1" applyBorder="1" applyAlignment="1">
      <alignment horizontal="right" vertical="top" wrapText="1"/>
    </xf>
    <xf numFmtId="49" fontId="5" fillId="2" borderId="1" xfId="2" applyNumberFormat="1" applyFont="1" applyFill="1" applyBorder="1" applyAlignment="1">
      <alignment horizontal="left" vertical="top" wrapText="1"/>
    </xf>
    <xf numFmtId="164" fontId="5" fillId="2" borderId="1" xfId="1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164" fontId="5" fillId="2" borderId="1" xfId="1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 applyProtection="1">
      <alignment horizontal="left" vertical="top"/>
      <protection locked="0"/>
    </xf>
    <xf numFmtId="165" fontId="2" fillId="2" borderId="1" xfId="0" applyNumberFormat="1" applyFont="1" applyFill="1" applyBorder="1" applyAlignment="1" applyProtection="1">
      <alignment horizontal="right" vertical="top" wrapText="1"/>
      <protection locked="0"/>
    </xf>
    <xf numFmtId="165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1" fontId="2" fillId="2" borderId="1" xfId="0" applyNumberFormat="1" applyFont="1" applyFill="1" applyBorder="1" applyAlignment="1">
      <alignment horizontal="right" vertical="top" wrapText="1"/>
    </xf>
    <xf numFmtId="49" fontId="5" fillId="2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/>
    </xf>
    <xf numFmtId="166" fontId="2" fillId="2" borderId="1" xfId="0" applyNumberFormat="1" applyFont="1" applyFill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164" fontId="2" fillId="2" borderId="1" xfId="1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 applyProtection="1">
      <alignment vertical="top"/>
      <protection locked="0"/>
    </xf>
    <xf numFmtId="43" fontId="8" fillId="2" borderId="0" xfId="1" applyFont="1" applyFill="1"/>
    <xf numFmtId="0" fontId="2" fillId="2" borderId="1" xfId="0" applyFont="1" applyFill="1" applyBorder="1" applyAlignment="1">
      <alignment vertical="top"/>
    </xf>
    <xf numFmtId="43" fontId="4" fillId="2" borderId="0" xfId="0" applyNumberFormat="1" applyFont="1" applyFill="1"/>
    <xf numFmtId="0" fontId="8" fillId="2" borderId="0" xfId="0" applyFont="1" applyFill="1"/>
    <xf numFmtId="49" fontId="2" fillId="2" borderId="1" xfId="2" applyNumberFormat="1" applyFont="1" applyFill="1" applyBorder="1" applyAlignment="1">
      <alignment horizontal="left" vertical="top" wrapText="1"/>
    </xf>
    <xf numFmtId="3" fontId="2" fillId="2" borderId="1" xfId="1" applyNumberFormat="1" applyFont="1" applyFill="1" applyBorder="1" applyAlignment="1">
      <alignment horizontal="left" vertical="top"/>
    </xf>
    <xf numFmtId="0" fontId="9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right" vertical="top"/>
    </xf>
    <xf numFmtId="3" fontId="4" fillId="2" borderId="1" xfId="0" applyNumberFormat="1" applyFont="1" applyFill="1" applyBorder="1" applyAlignment="1">
      <alignment vertical="top"/>
    </xf>
    <xf numFmtId="0" fontId="4" fillId="2" borderId="2" xfId="0" applyFont="1" applyFill="1" applyBorder="1"/>
    <xf numFmtId="0" fontId="4" fillId="2" borderId="3" xfId="0" applyFont="1" applyFill="1" applyBorder="1"/>
    <xf numFmtId="43" fontId="4" fillId="2" borderId="0" xfId="1" applyFont="1" applyFill="1" applyBorder="1"/>
    <xf numFmtId="43" fontId="8" fillId="2" borderId="0" xfId="0" applyNumberFormat="1" applyFont="1" applyFill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164" fontId="2" fillId="2" borderId="1" xfId="1" applyNumberFormat="1" applyFont="1" applyFill="1" applyBorder="1" applyAlignment="1">
      <alignment horizontal="right" vertical="top"/>
    </xf>
    <xf numFmtId="164" fontId="2" fillId="2" borderId="1" xfId="1" applyNumberFormat="1" applyFont="1" applyFill="1" applyBorder="1" applyAlignment="1">
      <alignment horizontal="left" vertical="top"/>
    </xf>
    <xf numFmtId="165" fontId="2" fillId="2" borderId="1" xfId="0" applyNumberFormat="1" applyFont="1" applyFill="1" applyBorder="1" applyAlignment="1" applyProtection="1">
      <alignment horizontal="right" vertical="top"/>
      <protection locked="0"/>
    </xf>
    <xf numFmtId="49" fontId="2" fillId="2" borderId="1" xfId="2" applyNumberFormat="1" applyFont="1" applyFill="1" applyBorder="1" applyAlignment="1" applyProtection="1">
      <alignment vertical="top" wrapText="1"/>
      <protection locked="0"/>
    </xf>
    <xf numFmtId="14" fontId="6" fillId="2" borderId="1" xfId="0" applyNumberFormat="1" applyFont="1" applyFill="1" applyBorder="1" applyAlignment="1">
      <alignment horizontal="justify" vertical="center" wrapText="1"/>
    </xf>
    <xf numFmtId="0" fontId="7" fillId="2" borderId="0" xfId="0" applyFont="1" applyFill="1" applyAlignment="1">
      <alignment vertical="top"/>
    </xf>
    <xf numFmtId="14" fontId="10" fillId="2" borderId="1" xfId="0" applyNumberFormat="1" applyFont="1" applyFill="1" applyBorder="1" applyAlignment="1">
      <alignment horizontal="justify" vertical="center" wrapText="1"/>
    </xf>
    <xf numFmtId="14" fontId="10" fillId="2" borderId="1" xfId="0" applyNumberFormat="1" applyFont="1" applyFill="1" applyBorder="1" applyAlignment="1">
      <alignment horizontal="justify" vertical="top" wrapText="1"/>
    </xf>
    <xf numFmtId="0" fontId="3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2" applyNumberFormat="1" applyFont="1" applyFill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7096124" cy="1323975"/>
    <xdr:pic>
      <xdr:nvPicPr>
        <xdr:cNvPr id="2" name="Picture 1" descr="Nomadic:Users:Nomadic:Downloads:fwdfwreglogos:REG_EDCL_Logo-02.png">
          <a:extLst>
            <a:ext uri="{FF2B5EF4-FFF2-40B4-BE49-F238E27FC236}">
              <a16:creationId xmlns:a16="http://schemas.microsoft.com/office/drawing/2014/main" id="{3054CE13-DC46-41C6-A052-6D5C1BD251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0"/>
          <a:ext cx="7096124" cy="13239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B6D9-E41B-4C9B-9B2D-F0B590AD7EF1}">
  <dimension ref="A7:U80"/>
  <sheetViews>
    <sheetView tabSelected="1" topLeftCell="A67" workbookViewId="0">
      <selection activeCell="B74" sqref="B74"/>
    </sheetView>
  </sheetViews>
  <sheetFormatPr defaultColWidth="9.109375" defaultRowHeight="18" x14ac:dyDescent="0.35"/>
  <cols>
    <col min="1" max="1" width="8.33203125" style="2" customWidth="1"/>
    <col min="2" max="2" width="90" style="2" customWidth="1"/>
    <col min="3" max="3" width="18.6640625" style="2" bestFit="1" customWidth="1"/>
    <col min="4" max="4" width="11.88671875" style="2" customWidth="1"/>
    <col min="5" max="5" width="17.109375" style="2" customWidth="1"/>
    <col min="6" max="6" width="15.6640625" style="2" customWidth="1"/>
    <col min="7" max="7" width="14.88671875" style="2" customWidth="1"/>
    <col min="8" max="8" width="17.5546875" style="2" customWidth="1"/>
    <col min="9" max="9" width="14.6640625" style="2" customWidth="1"/>
    <col min="10" max="10" width="22" style="2" customWidth="1"/>
    <col min="11" max="11" width="14.109375" style="2" customWidth="1"/>
    <col min="12" max="12" width="15.6640625" style="2" customWidth="1"/>
    <col min="13" max="16" width="9.109375" style="2"/>
    <col min="17" max="17" width="16" style="2" bestFit="1" customWidth="1"/>
    <col min="18" max="18" width="9.88671875" style="2" bestFit="1" customWidth="1"/>
    <col min="19" max="20" width="9.109375" style="2"/>
    <col min="21" max="21" width="16" style="2" bestFit="1" customWidth="1"/>
    <col min="22" max="16384" width="9.109375" style="2"/>
  </cols>
  <sheetData>
    <row r="7" spans="1:12" ht="34.799999999999997" x14ac:dyDescent="0.35">
      <c r="A7" s="1"/>
      <c r="B7" s="52" t="s">
        <v>0</v>
      </c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s="11" customFormat="1" ht="92.25" customHeight="1" x14ac:dyDescent="0.3">
      <c r="A8" s="3" t="s">
        <v>1</v>
      </c>
      <c r="B8" s="4" t="s">
        <v>2</v>
      </c>
      <c r="C8" s="6" t="s">
        <v>3</v>
      </c>
      <c r="D8" s="7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8" t="s">
        <v>9</v>
      </c>
      <c r="J8" s="8" t="s">
        <v>10</v>
      </c>
      <c r="K8" s="8" t="s">
        <v>11</v>
      </c>
      <c r="L8" s="10" t="s">
        <v>12</v>
      </c>
    </row>
    <row r="9" spans="1:12" x14ac:dyDescent="0.35">
      <c r="A9" s="53" t="s">
        <v>13</v>
      </c>
      <c r="B9" s="53"/>
      <c r="C9" s="6"/>
      <c r="D9" s="10"/>
      <c r="E9" s="12" t="s">
        <v>14</v>
      </c>
      <c r="F9" s="12"/>
      <c r="G9" s="12"/>
      <c r="H9" s="12"/>
      <c r="I9" s="12"/>
      <c r="J9" s="12"/>
      <c r="K9" s="12"/>
      <c r="L9" s="13"/>
    </row>
    <row r="10" spans="1:12" x14ac:dyDescent="0.35">
      <c r="A10" s="12"/>
      <c r="B10" s="12" t="s">
        <v>15</v>
      </c>
      <c r="C10" s="6"/>
      <c r="D10" s="10"/>
      <c r="E10" s="12"/>
      <c r="F10" s="12"/>
      <c r="G10" s="12"/>
      <c r="H10" s="12"/>
      <c r="I10" s="12"/>
      <c r="J10" s="12"/>
      <c r="K10" s="12"/>
      <c r="L10" s="13"/>
    </row>
    <row r="11" spans="1:12" x14ac:dyDescent="0.35">
      <c r="A11" s="20">
        <v>1</v>
      </c>
      <c r="B11" s="31" t="s">
        <v>16</v>
      </c>
      <c r="C11" s="10" t="s">
        <v>17</v>
      </c>
      <c r="D11" s="10" t="s">
        <v>18</v>
      </c>
      <c r="E11" s="26">
        <v>45918</v>
      </c>
      <c r="F11" s="17">
        <f>E11+60</f>
        <v>45978</v>
      </c>
      <c r="G11" s="17">
        <f>F11+46</f>
        <v>46024</v>
      </c>
      <c r="H11" s="17">
        <f>G11+125</f>
        <v>46149</v>
      </c>
      <c r="I11" s="17">
        <f>H11+20</f>
        <v>46169</v>
      </c>
      <c r="J11" s="8" t="s">
        <v>19</v>
      </c>
      <c r="K11" s="17">
        <f>I11</f>
        <v>46169</v>
      </c>
      <c r="L11" s="18">
        <f>K11+6*30</f>
        <v>46349</v>
      </c>
    </row>
    <row r="12" spans="1:12" ht="36" x14ac:dyDescent="0.35">
      <c r="A12" s="20">
        <v>2</v>
      </c>
      <c r="B12" s="31" t="s">
        <v>20</v>
      </c>
      <c r="C12" s="10" t="s">
        <v>17</v>
      </c>
      <c r="D12" s="10" t="s">
        <v>21</v>
      </c>
      <c r="E12" s="26">
        <v>45887</v>
      </c>
      <c r="F12" s="17">
        <f>E12+21</f>
        <v>45908</v>
      </c>
      <c r="G12" s="17">
        <f>F12+45</f>
        <v>45953</v>
      </c>
      <c r="H12" s="17">
        <f>G12+15</f>
        <v>45968</v>
      </c>
      <c r="I12" s="17">
        <f>H12+14</f>
        <v>45982</v>
      </c>
      <c r="J12" s="8" t="s">
        <v>19</v>
      </c>
      <c r="K12" s="17">
        <f>I12</f>
        <v>45982</v>
      </c>
      <c r="L12" s="18">
        <f>K12+12*30</f>
        <v>46342</v>
      </c>
    </row>
    <row r="13" spans="1:12" ht="54" x14ac:dyDescent="0.35">
      <c r="A13" s="20">
        <v>3</v>
      </c>
      <c r="B13" s="31" t="s">
        <v>22</v>
      </c>
      <c r="C13" s="10" t="s">
        <v>17</v>
      </c>
      <c r="D13" s="10" t="s">
        <v>23</v>
      </c>
      <c r="E13" s="26">
        <v>45982</v>
      </c>
      <c r="F13" s="17">
        <f>E13+20</f>
        <v>46002</v>
      </c>
      <c r="G13" s="17">
        <f>F13+46</f>
        <v>46048</v>
      </c>
      <c r="H13" s="17">
        <f>G13+120</f>
        <v>46168</v>
      </c>
      <c r="I13" s="17">
        <f>H13+30</f>
        <v>46198</v>
      </c>
      <c r="J13" s="8" t="s">
        <v>19</v>
      </c>
      <c r="K13" s="17">
        <f>I13</f>
        <v>46198</v>
      </c>
      <c r="L13" s="18">
        <f>K13+24*30</f>
        <v>46918</v>
      </c>
    </row>
    <row r="14" spans="1:12" ht="36" x14ac:dyDescent="0.35">
      <c r="A14" s="20">
        <v>4</v>
      </c>
      <c r="B14" s="31" t="s">
        <v>24</v>
      </c>
      <c r="C14" s="10" t="s">
        <v>17</v>
      </c>
      <c r="D14" s="10" t="s">
        <v>18</v>
      </c>
      <c r="E14" s="26">
        <v>45981</v>
      </c>
      <c r="F14" s="17">
        <f>E14+20</f>
        <v>46001</v>
      </c>
      <c r="G14" s="17">
        <f>F14+47</f>
        <v>46048</v>
      </c>
      <c r="H14" s="17">
        <f>G14+120</f>
        <v>46168</v>
      </c>
      <c r="I14" s="17">
        <f>H14+30</f>
        <v>46198</v>
      </c>
      <c r="J14" s="8" t="s">
        <v>19</v>
      </c>
      <c r="K14" s="17">
        <f>I14</f>
        <v>46198</v>
      </c>
      <c r="L14" s="18">
        <f>K14+24*30</f>
        <v>46918</v>
      </c>
    </row>
    <row r="15" spans="1:12" x14ac:dyDescent="0.35">
      <c r="A15" s="12"/>
      <c r="B15" s="12" t="s">
        <v>25</v>
      </c>
      <c r="C15" s="6"/>
      <c r="D15" s="10"/>
      <c r="E15" s="12"/>
      <c r="F15" s="12"/>
      <c r="G15" s="12"/>
      <c r="H15" s="12"/>
      <c r="I15" s="12"/>
      <c r="J15" s="12"/>
      <c r="K15" s="12"/>
      <c r="L15" s="13"/>
    </row>
    <row r="16" spans="1:12" ht="34.5" customHeight="1" x14ac:dyDescent="0.35">
      <c r="A16" s="3"/>
      <c r="B16" s="54" t="s">
        <v>26</v>
      </c>
      <c r="C16" s="54"/>
      <c r="D16" s="54"/>
      <c r="E16" s="54"/>
      <c r="F16" s="5"/>
      <c r="G16" s="5"/>
      <c r="H16" s="5"/>
      <c r="I16" s="5"/>
      <c r="J16" s="5"/>
      <c r="K16" s="5"/>
      <c r="L16" s="5"/>
    </row>
    <row r="17" spans="1:12" ht="36" x14ac:dyDescent="0.35">
      <c r="A17" s="20">
        <f>A14+1</f>
        <v>5</v>
      </c>
      <c r="B17" s="31" t="s">
        <v>27</v>
      </c>
      <c r="C17" s="44" t="s">
        <v>28</v>
      </c>
      <c r="D17" s="45" t="s">
        <v>23</v>
      </c>
      <c r="E17" s="26">
        <v>45856</v>
      </c>
      <c r="F17" s="17">
        <f>E17+60</f>
        <v>45916</v>
      </c>
      <c r="G17" s="17">
        <f>F17+45</f>
        <v>45961</v>
      </c>
      <c r="H17" s="17">
        <f>G17+120</f>
        <v>46081</v>
      </c>
      <c r="I17" s="17">
        <f>H17+15</f>
        <v>46096</v>
      </c>
      <c r="J17" s="8" t="s">
        <v>19</v>
      </c>
      <c r="K17" s="17">
        <f>I17</f>
        <v>46096</v>
      </c>
      <c r="L17" s="18">
        <f>K17+24*30</f>
        <v>46816</v>
      </c>
    </row>
    <row r="18" spans="1:12" ht="36" x14ac:dyDescent="0.35">
      <c r="A18" s="20">
        <f t="shared" ref="A18:A28" si="0">A17+1</f>
        <v>6</v>
      </c>
      <c r="B18" s="31" t="s">
        <v>29</v>
      </c>
      <c r="C18" s="44" t="s">
        <v>28</v>
      </c>
      <c r="D18" s="45" t="s">
        <v>23</v>
      </c>
      <c r="E18" s="26">
        <v>45856</v>
      </c>
      <c r="F18" s="17">
        <f t="shared" ref="F18:F27" si="1">E18+60</f>
        <v>45916</v>
      </c>
      <c r="G18" s="17">
        <f t="shared" ref="G18:G27" si="2">F18+45</f>
        <v>45961</v>
      </c>
      <c r="H18" s="17">
        <f t="shared" ref="H18:H27" si="3">G18+120</f>
        <v>46081</v>
      </c>
      <c r="I18" s="17">
        <f t="shared" ref="I18:I27" si="4">H18+15</f>
        <v>46096</v>
      </c>
      <c r="J18" s="8" t="s">
        <v>19</v>
      </c>
      <c r="K18" s="17">
        <f t="shared" ref="K18:K28" si="5">I18</f>
        <v>46096</v>
      </c>
      <c r="L18" s="18">
        <f t="shared" ref="L18" si="6">K18+24*30</f>
        <v>46816</v>
      </c>
    </row>
    <row r="19" spans="1:12" ht="36" x14ac:dyDescent="0.35">
      <c r="A19" s="20">
        <f t="shared" si="0"/>
        <v>7</v>
      </c>
      <c r="B19" s="31" t="s">
        <v>30</v>
      </c>
      <c r="C19" s="44" t="s">
        <v>28</v>
      </c>
      <c r="D19" s="45" t="s">
        <v>23</v>
      </c>
      <c r="E19" s="26">
        <v>45811</v>
      </c>
      <c r="F19" s="17">
        <f>E19+7</f>
        <v>45818</v>
      </c>
      <c r="G19" s="17">
        <f>F19+38</f>
        <v>45856</v>
      </c>
      <c r="H19" s="17">
        <f t="shared" si="3"/>
        <v>45976</v>
      </c>
      <c r="I19" s="17">
        <v>46036</v>
      </c>
      <c r="J19" s="8" t="s">
        <v>19</v>
      </c>
      <c r="K19" s="17">
        <f t="shared" si="5"/>
        <v>46036</v>
      </c>
      <c r="L19" s="18">
        <f t="shared" ref="L19:L26" si="7">K19+720</f>
        <v>46756</v>
      </c>
    </row>
    <row r="20" spans="1:12" ht="36" x14ac:dyDescent="0.35">
      <c r="A20" s="20">
        <f t="shared" si="0"/>
        <v>8</v>
      </c>
      <c r="B20" s="31" t="s">
        <v>31</v>
      </c>
      <c r="C20" s="44" t="s">
        <v>28</v>
      </c>
      <c r="D20" s="45" t="s">
        <v>23</v>
      </c>
      <c r="E20" s="26">
        <v>45876</v>
      </c>
      <c r="F20" s="17">
        <f>E20+7</f>
        <v>45883</v>
      </c>
      <c r="G20" s="17">
        <f>F20+46</f>
        <v>45929</v>
      </c>
      <c r="H20" s="17">
        <v>46066</v>
      </c>
      <c r="I20" s="17">
        <v>46123</v>
      </c>
      <c r="J20" s="8" t="s">
        <v>19</v>
      </c>
      <c r="K20" s="17">
        <v>46123</v>
      </c>
      <c r="L20" s="18">
        <f t="shared" si="7"/>
        <v>46843</v>
      </c>
    </row>
    <row r="21" spans="1:12" ht="36" x14ac:dyDescent="0.35">
      <c r="A21" s="20">
        <f t="shared" si="0"/>
        <v>9</v>
      </c>
      <c r="B21" s="31" t="s">
        <v>32</v>
      </c>
      <c r="C21" s="44" t="s">
        <v>28</v>
      </c>
      <c r="D21" s="45" t="s">
        <v>23</v>
      </c>
      <c r="E21" s="26">
        <v>45839</v>
      </c>
      <c r="F21" s="17">
        <f>E21</f>
        <v>45839</v>
      </c>
      <c r="G21" s="17">
        <f>F21+30</f>
        <v>45869</v>
      </c>
      <c r="H21" s="17">
        <f t="shared" si="3"/>
        <v>45989</v>
      </c>
      <c r="I21" s="17">
        <v>46049</v>
      </c>
      <c r="J21" s="8" t="s">
        <v>19</v>
      </c>
      <c r="K21" s="17">
        <f t="shared" si="5"/>
        <v>46049</v>
      </c>
      <c r="L21" s="18">
        <f t="shared" si="7"/>
        <v>46769</v>
      </c>
    </row>
    <row r="22" spans="1:12" ht="36" x14ac:dyDescent="0.35">
      <c r="A22" s="20">
        <f t="shared" si="0"/>
        <v>10</v>
      </c>
      <c r="B22" s="31" t="s">
        <v>33</v>
      </c>
      <c r="C22" s="44" t="s">
        <v>28</v>
      </c>
      <c r="D22" s="45" t="s">
        <v>23</v>
      </c>
      <c r="E22" s="26">
        <v>45839</v>
      </c>
      <c r="F22" s="17">
        <f>E22</f>
        <v>45839</v>
      </c>
      <c r="G22" s="17">
        <f>F22+30</f>
        <v>45869</v>
      </c>
      <c r="H22" s="17">
        <f t="shared" si="3"/>
        <v>45989</v>
      </c>
      <c r="I22" s="17">
        <v>46049</v>
      </c>
      <c r="J22" s="8" t="s">
        <v>19</v>
      </c>
      <c r="K22" s="17">
        <f t="shared" si="5"/>
        <v>46049</v>
      </c>
      <c r="L22" s="18">
        <f t="shared" si="7"/>
        <v>46769</v>
      </c>
    </row>
    <row r="23" spans="1:12" ht="36" x14ac:dyDescent="0.35">
      <c r="A23" s="20">
        <f t="shared" si="0"/>
        <v>11</v>
      </c>
      <c r="B23" s="31" t="s">
        <v>34</v>
      </c>
      <c r="C23" s="44" t="s">
        <v>28</v>
      </c>
      <c r="D23" s="45" t="s">
        <v>23</v>
      </c>
      <c r="E23" s="26">
        <v>45881</v>
      </c>
      <c r="F23" s="17">
        <f>E23+31</f>
        <v>45912</v>
      </c>
      <c r="G23" s="17">
        <v>45972</v>
      </c>
      <c r="H23" s="17">
        <f>G23+150</f>
        <v>46122</v>
      </c>
      <c r="I23" s="17">
        <v>46152</v>
      </c>
      <c r="J23" s="8" t="s">
        <v>19</v>
      </c>
      <c r="K23" s="17">
        <f t="shared" si="5"/>
        <v>46152</v>
      </c>
      <c r="L23" s="18">
        <f t="shared" si="7"/>
        <v>46872</v>
      </c>
    </row>
    <row r="24" spans="1:12" ht="36" x14ac:dyDescent="0.35">
      <c r="A24" s="20">
        <f t="shared" si="0"/>
        <v>12</v>
      </c>
      <c r="B24" s="31" t="s">
        <v>35</v>
      </c>
      <c r="C24" s="44" t="s">
        <v>28</v>
      </c>
      <c r="D24" s="45" t="s">
        <v>23</v>
      </c>
      <c r="E24" s="26">
        <v>45905</v>
      </c>
      <c r="F24" s="17">
        <v>45912</v>
      </c>
      <c r="G24" s="17">
        <v>45972</v>
      </c>
      <c r="H24" s="17">
        <f>G24+150</f>
        <v>46122</v>
      </c>
      <c r="I24" s="17">
        <v>46152</v>
      </c>
      <c r="J24" s="8" t="s">
        <v>19</v>
      </c>
      <c r="K24" s="17">
        <f t="shared" si="5"/>
        <v>46152</v>
      </c>
      <c r="L24" s="18">
        <f t="shared" si="7"/>
        <v>46872</v>
      </c>
    </row>
    <row r="25" spans="1:12" ht="36" x14ac:dyDescent="0.35">
      <c r="A25" s="20">
        <f t="shared" si="0"/>
        <v>13</v>
      </c>
      <c r="B25" s="31" t="s">
        <v>36</v>
      </c>
      <c r="C25" s="44" t="s">
        <v>28</v>
      </c>
      <c r="D25" s="45" t="s">
        <v>23</v>
      </c>
      <c r="E25" s="26">
        <v>45931</v>
      </c>
      <c r="F25" s="17">
        <v>45936</v>
      </c>
      <c r="G25" s="17">
        <v>45996</v>
      </c>
      <c r="H25" s="17">
        <f>G25+119</f>
        <v>46115</v>
      </c>
      <c r="I25" s="17">
        <v>46176</v>
      </c>
      <c r="J25" s="8" t="s">
        <v>19</v>
      </c>
      <c r="K25" s="17">
        <f t="shared" si="5"/>
        <v>46176</v>
      </c>
      <c r="L25" s="18">
        <f t="shared" si="7"/>
        <v>46896</v>
      </c>
    </row>
    <row r="26" spans="1:12" ht="36" x14ac:dyDescent="0.35">
      <c r="A26" s="20">
        <f t="shared" si="0"/>
        <v>14</v>
      </c>
      <c r="B26" s="31" t="s">
        <v>37</v>
      </c>
      <c r="C26" s="44" t="s">
        <v>28</v>
      </c>
      <c r="D26" s="45" t="s">
        <v>23</v>
      </c>
      <c r="E26" s="26">
        <v>45931</v>
      </c>
      <c r="F26" s="17">
        <v>45936</v>
      </c>
      <c r="G26" s="17">
        <v>45996</v>
      </c>
      <c r="H26" s="17">
        <f>G26+119</f>
        <v>46115</v>
      </c>
      <c r="I26" s="17">
        <v>46176</v>
      </c>
      <c r="J26" s="8" t="s">
        <v>19</v>
      </c>
      <c r="K26" s="17">
        <f t="shared" si="5"/>
        <v>46176</v>
      </c>
      <c r="L26" s="18">
        <f t="shared" si="7"/>
        <v>46896</v>
      </c>
    </row>
    <row r="27" spans="1:12" ht="36" x14ac:dyDescent="0.35">
      <c r="A27" s="20">
        <f t="shared" si="0"/>
        <v>15</v>
      </c>
      <c r="B27" s="31" t="s">
        <v>38</v>
      </c>
      <c r="C27" s="44" t="s">
        <v>28</v>
      </c>
      <c r="D27" s="45" t="s">
        <v>23</v>
      </c>
      <c r="E27" s="26">
        <v>45624</v>
      </c>
      <c r="F27" s="17">
        <f t="shared" si="1"/>
        <v>45684</v>
      </c>
      <c r="G27" s="17">
        <f t="shared" si="2"/>
        <v>45729</v>
      </c>
      <c r="H27" s="17">
        <f t="shared" si="3"/>
        <v>45849</v>
      </c>
      <c r="I27" s="17">
        <f t="shared" si="4"/>
        <v>45864</v>
      </c>
      <c r="J27" s="8" t="s">
        <v>19</v>
      </c>
      <c r="K27" s="17">
        <f t="shared" si="5"/>
        <v>45864</v>
      </c>
      <c r="L27" s="18">
        <f>K27+540</f>
        <v>46404</v>
      </c>
    </row>
    <row r="28" spans="1:12" x14ac:dyDescent="0.35">
      <c r="A28" s="20">
        <f t="shared" si="0"/>
        <v>16</v>
      </c>
      <c r="B28" s="31" t="s">
        <v>39</v>
      </c>
      <c r="C28" s="44" t="s">
        <v>40</v>
      </c>
      <c r="D28" s="45" t="s">
        <v>18</v>
      </c>
      <c r="E28" s="46">
        <v>45778</v>
      </c>
      <c r="F28" s="17">
        <f>E28+12</f>
        <v>45790</v>
      </c>
      <c r="G28" s="17">
        <f>F28+36</f>
        <v>45826</v>
      </c>
      <c r="H28" s="17">
        <f>G28+120</f>
        <v>45946</v>
      </c>
      <c r="I28" s="17">
        <f>H28+15</f>
        <v>45961</v>
      </c>
      <c r="J28" s="8" t="s">
        <v>19</v>
      </c>
      <c r="K28" s="17">
        <f t="shared" si="5"/>
        <v>45961</v>
      </c>
      <c r="L28" s="18">
        <f>K28+540</f>
        <v>46501</v>
      </c>
    </row>
    <row r="29" spans="1:12" x14ac:dyDescent="0.35">
      <c r="A29" s="3"/>
      <c r="B29" s="4" t="s">
        <v>25</v>
      </c>
      <c r="C29" s="14"/>
      <c r="D29" s="14"/>
      <c r="E29" s="5"/>
      <c r="F29" s="5"/>
      <c r="G29" s="5"/>
      <c r="H29" s="5"/>
      <c r="I29" s="5"/>
      <c r="J29" s="5"/>
      <c r="K29" s="5"/>
      <c r="L29" s="5"/>
    </row>
    <row r="30" spans="1:12" x14ac:dyDescent="0.35">
      <c r="A30" s="3">
        <f>A28</f>
        <v>16</v>
      </c>
      <c r="B30" s="4" t="s">
        <v>41</v>
      </c>
      <c r="C30" s="14"/>
      <c r="D30" s="15"/>
      <c r="E30" s="16"/>
      <c r="F30" s="17"/>
      <c r="G30" s="18"/>
      <c r="H30" s="18"/>
      <c r="I30" s="18"/>
      <c r="J30" s="19"/>
      <c r="K30" s="18"/>
      <c r="L30" s="18"/>
    </row>
    <row r="31" spans="1:12" x14ac:dyDescent="0.35">
      <c r="A31" s="20"/>
      <c r="B31" s="21" t="s">
        <v>42</v>
      </c>
      <c r="C31" s="10"/>
      <c r="D31" s="22"/>
      <c r="E31" s="23"/>
      <c r="F31" s="17"/>
      <c r="G31" s="23"/>
      <c r="H31" s="23"/>
      <c r="I31" s="23"/>
      <c r="J31" s="23"/>
      <c r="K31" s="23"/>
      <c r="L31" s="23"/>
    </row>
    <row r="32" spans="1:12" x14ac:dyDescent="0.35">
      <c r="A32" s="20"/>
      <c r="B32" s="4" t="s">
        <v>15</v>
      </c>
      <c r="C32" s="24"/>
      <c r="D32" s="22"/>
      <c r="E32" s="23"/>
      <c r="F32" s="17"/>
      <c r="G32" s="23"/>
      <c r="H32" s="23"/>
      <c r="I32" s="23"/>
      <c r="J32" s="23"/>
      <c r="K32" s="23"/>
      <c r="L32" s="23"/>
    </row>
    <row r="33" spans="1:12" ht="36" x14ac:dyDescent="0.35">
      <c r="A33" s="20">
        <v>1</v>
      </c>
      <c r="B33" s="47" t="s">
        <v>43</v>
      </c>
      <c r="C33" s="22" t="s">
        <v>17</v>
      </c>
      <c r="D33" s="10" t="s">
        <v>18</v>
      </c>
      <c r="E33" s="26">
        <v>45859</v>
      </c>
      <c r="F33" s="17">
        <f>E33+17</f>
        <v>45876</v>
      </c>
      <c r="G33" s="17">
        <f>F33+46</f>
        <v>45922</v>
      </c>
      <c r="H33" s="17">
        <f t="shared" ref="H33:H39" si="8">G33+21</f>
        <v>45943</v>
      </c>
      <c r="I33" s="17">
        <f>H33+14</f>
        <v>45957</v>
      </c>
      <c r="J33" s="8" t="s">
        <v>44</v>
      </c>
      <c r="K33" s="17">
        <f>I33</f>
        <v>45957</v>
      </c>
      <c r="L33" s="18">
        <v>46322</v>
      </c>
    </row>
    <row r="34" spans="1:12" ht="36" x14ac:dyDescent="0.35">
      <c r="A34" s="20">
        <f t="shared" ref="A34:A36" si="9">A33+1</f>
        <v>2</v>
      </c>
      <c r="B34" s="47" t="s">
        <v>45</v>
      </c>
      <c r="C34" s="22" t="s">
        <v>17</v>
      </c>
      <c r="D34" s="10" t="s">
        <v>46</v>
      </c>
      <c r="E34" s="26">
        <v>45836</v>
      </c>
      <c r="F34" s="17">
        <f t="shared" ref="F34:F37" si="10">E34+17</f>
        <v>45853</v>
      </c>
      <c r="G34" s="17">
        <f t="shared" ref="G34:G39" si="11">F34+45</f>
        <v>45898</v>
      </c>
      <c r="H34" s="17">
        <f t="shared" si="8"/>
        <v>45919</v>
      </c>
      <c r="I34" s="17">
        <f>H34+14</f>
        <v>45933</v>
      </c>
      <c r="J34" s="8" t="s">
        <v>44</v>
      </c>
      <c r="K34" s="17">
        <f t="shared" ref="K34" si="12">I34</f>
        <v>45933</v>
      </c>
      <c r="L34" s="18">
        <v>46298</v>
      </c>
    </row>
    <row r="35" spans="1:12" x14ac:dyDescent="0.35">
      <c r="A35" s="20">
        <f t="shared" si="9"/>
        <v>3</v>
      </c>
      <c r="B35" s="47" t="s">
        <v>47</v>
      </c>
      <c r="C35" s="22" t="s">
        <v>17</v>
      </c>
      <c r="D35" s="10" t="s">
        <v>18</v>
      </c>
      <c r="E35" s="26">
        <v>45919</v>
      </c>
      <c r="F35" s="17">
        <f t="shared" si="10"/>
        <v>45936</v>
      </c>
      <c r="G35" s="17">
        <f t="shared" si="11"/>
        <v>45981</v>
      </c>
      <c r="H35" s="17">
        <f t="shared" si="8"/>
        <v>46002</v>
      </c>
      <c r="I35" s="17">
        <f>H35+19</f>
        <v>46021</v>
      </c>
      <c r="J35" s="8" t="s">
        <v>44</v>
      </c>
      <c r="K35" s="17">
        <f>I35</f>
        <v>46021</v>
      </c>
      <c r="L35" s="18">
        <v>46386</v>
      </c>
    </row>
    <row r="36" spans="1:12" ht="54" x14ac:dyDescent="0.35">
      <c r="A36" s="20">
        <f t="shared" si="9"/>
        <v>4</v>
      </c>
      <c r="B36" s="47" t="s">
        <v>48</v>
      </c>
      <c r="C36" s="22" t="s">
        <v>17</v>
      </c>
      <c r="D36" s="10" t="s">
        <v>18</v>
      </c>
      <c r="E36" s="26">
        <v>45915</v>
      </c>
      <c r="F36" s="17">
        <f t="shared" si="10"/>
        <v>45932</v>
      </c>
      <c r="G36" s="17">
        <f>F36+46</f>
        <v>45978</v>
      </c>
      <c r="H36" s="17">
        <f t="shared" si="8"/>
        <v>45999</v>
      </c>
      <c r="I36" s="17">
        <f t="shared" ref="I36:I39" si="13">H36+14</f>
        <v>46013</v>
      </c>
      <c r="J36" s="8" t="s">
        <v>44</v>
      </c>
      <c r="K36" s="17">
        <f>I36</f>
        <v>46013</v>
      </c>
      <c r="L36" s="18">
        <f t="shared" ref="L36:L39" si="14">K36+12*30</f>
        <v>46373</v>
      </c>
    </row>
    <row r="37" spans="1:12" x14ac:dyDescent="0.35">
      <c r="A37" s="20">
        <v>5</v>
      </c>
      <c r="B37" s="47" t="s">
        <v>49</v>
      </c>
      <c r="C37" s="22" t="s">
        <v>17</v>
      </c>
      <c r="D37" s="10" t="s">
        <v>18</v>
      </c>
      <c r="E37" s="26">
        <v>45915</v>
      </c>
      <c r="F37" s="17">
        <f t="shared" si="10"/>
        <v>45932</v>
      </c>
      <c r="G37" s="17">
        <f>F37+46</f>
        <v>45978</v>
      </c>
      <c r="H37" s="17">
        <f t="shared" si="8"/>
        <v>45999</v>
      </c>
      <c r="I37" s="17">
        <f t="shared" si="13"/>
        <v>46013</v>
      </c>
      <c r="J37" s="8" t="s">
        <v>44</v>
      </c>
      <c r="K37" s="17">
        <f>I37</f>
        <v>46013</v>
      </c>
      <c r="L37" s="18">
        <v>46378</v>
      </c>
    </row>
    <row r="38" spans="1:12" x14ac:dyDescent="0.35">
      <c r="A38" s="20">
        <v>6</v>
      </c>
      <c r="B38" s="47" t="s">
        <v>50</v>
      </c>
      <c r="C38" s="22" t="s">
        <v>17</v>
      </c>
      <c r="D38" s="10" t="s">
        <v>51</v>
      </c>
      <c r="E38" s="26">
        <v>45883</v>
      </c>
      <c r="F38" s="17">
        <f>E38+15</f>
        <v>45898</v>
      </c>
      <c r="G38" s="17">
        <f t="shared" si="11"/>
        <v>45943</v>
      </c>
      <c r="H38" s="17">
        <f t="shared" si="8"/>
        <v>45964</v>
      </c>
      <c r="I38" s="17">
        <f t="shared" si="13"/>
        <v>45978</v>
      </c>
      <c r="J38" s="8" t="s">
        <v>44</v>
      </c>
      <c r="K38" s="17">
        <f>I38</f>
        <v>45978</v>
      </c>
      <c r="L38" s="18">
        <v>46343</v>
      </c>
    </row>
    <row r="39" spans="1:12" x14ac:dyDescent="0.35">
      <c r="A39" s="20">
        <f>A38+1</f>
        <v>7</v>
      </c>
      <c r="B39" s="47" t="s">
        <v>52</v>
      </c>
      <c r="C39" s="22" t="s">
        <v>17</v>
      </c>
      <c r="D39" s="10" t="s">
        <v>18</v>
      </c>
      <c r="E39" s="26">
        <v>45945</v>
      </c>
      <c r="F39" s="17">
        <f>E39+19</f>
        <v>45964</v>
      </c>
      <c r="G39" s="17">
        <f t="shared" si="11"/>
        <v>46009</v>
      </c>
      <c r="H39" s="17">
        <f t="shared" si="8"/>
        <v>46030</v>
      </c>
      <c r="I39" s="17">
        <f t="shared" si="13"/>
        <v>46044</v>
      </c>
      <c r="J39" s="8" t="s">
        <v>44</v>
      </c>
      <c r="K39" s="17">
        <f>I39</f>
        <v>46044</v>
      </c>
      <c r="L39" s="18">
        <f t="shared" si="14"/>
        <v>46404</v>
      </c>
    </row>
    <row r="40" spans="1:12" x14ac:dyDescent="0.35">
      <c r="A40" s="20"/>
      <c r="B40" s="4" t="s">
        <v>53</v>
      </c>
      <c r="C40" s="22"/>
      <c r="D40" s="14"/>
      <c r="E40" s="5"/>
      <c r="F40" s="5"/>
      <c r="G40" s="5"/>
      <c r="H40" s="5"/>
      <c r="I40" s="5"/>
      <c r="J40" s="5"/>
      <c r="K40" s="5"/>
      <c r="L40" s="5"/>
    </row>
    <row r="41" spans="1:12" x14ac:dyDescent="0.35">
      <c r="A41" s="20"/>
      <c r="B41" s="54" t="s">
        <v>54</v>
      </c>
      <c r="C41" s="54"/>
      <c r="D41" s="54"/>
      <c r="E41" s="54"/>
      <c r="F41" s="54"/>
      <c r="G41" s="5"/>
      <c r="H41" s="5"/>
      <c r="I41" s="5"/>
      <c r="J41" s="5"/>
      <c r="K41" s="5"/>
      <c r="L41" s="5"/>
    </row>
    <row r="42" spans="1:12" x14ac:dyDescent="0.35">
      <c r="A42" s="20">
        <f>A39+1</f>
        <v>8</v>
      </c>
      <c r="B42" s="31" t="s">
        <v>55</v>
      </c>
      <c r="C42" s="48" t="s">
        <v>28</v>
      </c>
      <c r="D42" s="25" t="s">
        <v>18</v>
      </c>
      <c r="E42" s="26">
        <v>45856</v>
      </c>
      <c r="F42" s="17">
        <f>E42+6</f>
        <v>45862</v>
      </c>
      <c r="G42" s="17">
        <f>F42+32</f>
        <v>45894</v>
      </c>
      <c r="H42" s="17">
        <f>G42+50</f>
        <v>45944</v>
      </c>
      <c r="I42" s="17">
        <v>45965</v>
      </c>
      <c r="J42" s="8" t="s">
        <v>44</v>
      </c>
      <c r="K42" s="17">
        <f>I42</f>
        <v>45965</v>
      </c>
      <c r="L42" s="18">
        <f>K42+150</f>
        <v>46115</v>
      </c>
    </row>
    <row r="43" spans="1:12" x14ac:dyDescent="0.35">
      <c r="A43" s="20">
        <f t="shared" ref="A43:A44" si="15">A42+1</f>
        <v>9</v>
      </c>
      <c r="B43" s="31" t="s">
        <v>56</v>
      </c>
      <c r="C43" s="48" t="s">
        <v>28</v>
      </c>
      <c r="D43" s="25" t="s">
        <v>18</v>
      </c>
      <c r="E43" s="26">
        <v>45859</v>
      </c>
      <c r="F43" s="17">
        <f>E43+3</f>
        <v>45862</v>
      </c>
      <c r="G43" s="17">
        <f>F43+32</f>
        <v>45894</v>
      </c>
      <c r="H43" s="17">
        <f>G43+59</f>
        <v>45953</v>
      </c>
      <c r="I43" s="17">
        <f>H43+21</f>
        <v>45974</v>
      </c>
      <c r="J43" s="8" t="s">
        <v>44</v>
      </c>
      <c r="K43" s="17">
        <f>I43</f>
        <v>45974</v>
      </c>
      <c r="L43" s="18">
        <f>K43+151</f>
        <v>46125</v>
      </c>
    </row>
    <row r="44" spans="1:12" x14ac:dyDescent="0.35">
      <c r="A44" s="20">
        <f t="shared" si="15"/>
        <v>10</v>
      </c>
      <c r="B44" s="31" t="s">
        <v>57</v>
      </c>
      <c r="C44" s="48" t="s">
        <v>28</v>
      </c>
      <c r="D44" s="25" t="s">
        <v>18</v>
      </c>
      <c r="E44" s="26">
        <v>45861</v>
      </c>
      <c r="F44" s="17">
        <f t="shared" ref="F44" si="16">E44+5</f>
        <v>45866</v>
      </c>
      <c r="G44" s="17">
        <f t="shared" ref="G44" si="17">F44+31</f>
        <v>45897</v>
      </c>
      <c r="H44" s="17">
        <f>G44+49</f>
        <v>45946</v>
      </c>
      <c r="I44" s="17">
        <f>H44+18</f>
        <v>45964</v>
      </c>
      <c r="J44" s="8" t="s">
        <v>44</v>
      </c>
      <c r="K44" s="17">
        <f>I44</f>
        <v>45964</v>
      </c>
      <c r="L44" s="18">
        <f>K44+120</f>
        <v>46084</v>
      </c>
    </row>
    <row r="45" spans="1:12" x14ac:dyDescent="0.35">
      <c r="A45" s="20">
        <f>A44+1</f>
        <v>11</v>
      </c>
      <c r="B45" s="31" t="s">
        <v>58</v>
      </c>
      <c r="C45" s="45" t="s">
        <v>40</v>
      </c>
      <c r="D45" s="45" t="s">
        <v>23</v>
      </c>
      <c r="E45" s="46">
        <v>45778</v>
      </c>
      <c r="F45" s="17">
        <f>E45+12</f>
        <v>45790</v>
      </c>
      <c r="G45" s="17">
        <f>F45+48</f>
        <v>45838</v>
      </c>
      <c r="H45" s="17">
        <f>G45+120</f>
        <v>45958</v>
      </c>
      <c r="I45" s="17">
        <f>H45+15</f>
        <v>45973</v>
      </c>
      <c r="J45" s="8" t="s">
        <v>19</v>
      </c>
      <c r="K45" s="17">
        <f t="shared" ref="K45" si="18">I45</f>
        <v>45973</v>
      </c>
      <c r="L45" s="18">
        <f>K45+540</f>
        <v>46513</v>
      </c>
    </row>
    <row r="46" spans="1:12" x14ac:dyDescent="0.35">
      <c r="A46" s="20"/>
      <c r="B46" s="4" t="s">
        <v>53</v>
      </c>
      <c r="C46" s="24"/>
      <c r="D46" s="25"/>
      <c r="E46" s="26"/>
      <c r="F46" s="17"/>
      <c r="G46" s="17"/>
      <c r="H46" s="17"/>
      <c r="I46" s="17"/>
      <c r="J46" s="8"/>
      <c r="K46" s="17"/>
      <c r="L46" s="18"/>
    </row>
    <row r="47" spans="1:12" x14ac:dyDescent="0.35">
      <c r="A47" s="3"/>
      <c r="B47" s="4" t="s">
        <v>59</v>
      </c>
      <c r="C47" s="22"/>
      <c r="D47" s="14"/>
      <c r="E47" s="5"/>
      <c r="F47" s="5"/>
      <c r="G47" s="5"/>
      <c r="H47" s="5"/>
      <c r="I47" s="5"/>
      <c r="J47" s="5"/>
      <c r="K47" s="5"/>
      <c r="L47" s="5"/>
    </row>
    <row r="48" spans="1:12" ht="30" customHeight="1" x14ac:dyDescent="0.35">
      <c r="A48" s="20">
        <f>A45+1</f>
        <v>12</v>
      </c>
      <c r="B48" s="31" t="s">
        <v>60</v>
      </c>
      <c r="C48" s="22" t="s">
        <v>59</v>
      </c>
      <c r="D48" s="25" t="s">
        <v>23</v>
      </c>
      <c r="E48" s="26">
        <v>45698</v>
      </c>
      <c r="F48" s="17">
        <f>E48+30</f>
        <v>45728</v>
      </c>
      <c r="G48" s="17">
        <f>F48+44</f>
        <v>45772</v>
      </c>
      <c r="H48" s="17">
        <f>G48+45</f>
        <v>45817</v>
      </c>
      <c r="I48" s="17">
        <f>H48+150</f>
        <v>45967</v>
      </c>
      <c r="J48" s="8" t="s">
        <v>44</v>
      </c>
      <c r="K48" s="17">
        <f>I48</f>
        <v>45967</v>
      </c>
      <c r="L48" s="18">
        <f>K48+364</f>
        <v>46331</v>
      </c>
    </row>
    <row r="49" spans="1:21" x14ac:dyDescent="0.35">
      <c r="A49" s="3"/>
      <c r="B49" s="4" t="s">
        <v>25</v>
      </c>
      <c r="C49" s="22"/>
      <c r="D49" s="14"/>
      <c r="E49" s="5"/>
      <c r="F49" s="5"/>
      <c r="G49" s="5"/>
      <c r="H49" s="5"/>
      <c r="I49" s="5"/>
      <c r="J49" s="5"/>
      <c r="K49" s="5"/>
      <c r="L49" s="5"/>
      <c r="U49" s="27"/>
    </row>
    <row r="50" spans="1:21" x14ac:dyDescent="0.35">
      <c r="A50" s="3">
        <f>A48</f>
        <v>12</v>
      </c>
      <c r="B50" s="4" t="s">
        <v>61</v>
      </c>
      <c r="C50" s="22"/>
      <c r="D50" s="22"/>
      <c r="E50" s="28"/>
      <c r="F50" s="28"/>
      <c r="G50" s="28"/>
      <c r="H50" s="28"/>
      <c r="I50" s="28"/>
      <c r="J50" s="28"/>
      <c r="K50" s="28"/>
      <c r="L50" s="28"/>
      <c r="U50" s="29"/>
    </row>
    <row r="51" spans="1:21" x14ac:dyDescent="0.35">
      <c r="A51" s="20"/>
      <c r="B51" s="4" t="s">
        <v>62</v>
      </c>
      <c r="C51" s="22"/>
      <c r="D51" s="22"/>
      <c r="E51" s="28"/>
      <c r="F51" s="28"/>
      <c r="G51" s="28"/>
      <c r="H51" s="28"/>
      <c r="I51" s="28"/>
      <c r="J51" s="28"/>
      <c r="K51" s="28"/>
      <c r="L51" s="28"/>
      <c r="U51" s="29"/>
    </row>
    <row r="52" spans="1:21" x14ac:dyDescent="0.35">
      <c r="A52" s="3"/>
      <c r="B52" s="4" t="s">
        <v>15</v>
      </c>
      <c r="C52" s="6"/>
      <c r="D52" s="15"/>
      <c r="E52" s="26"/>
      <c r="F52" s="23"/>
      <c r="G52" s="23"/>
      <c r="H52" s="23"/>
      <c r="I52" s="23"/>
      <c r="J52" s="23"/>
      <c r="K52" s="23"/>
      <c r="L52" s="23"/>
      <c r="Q52" s="30"/>
    </row>
    <row r="53" spans="1:21" x14ac:dyDescent="0.35">
      <c r="A53" s="20">
        <v>1</v>
      </c>
      <c r="B53" s="31" t="s">
        <v>63</v>
      </c>
      <c r="C53" s="10" t="s">
        <v>17</v>
      </c>
      <c r="D53" s="22" t="s">
        <v>64</v>
      </c>
      <c r="E53" s="26">
        <v>45818</v>
      </c>
      <c r="F53" s="17">
        <f>E53+45</f>
        <v>45863</v>
      </c>
      <c r="G53" s="17">
        <f>F53+45</f>
        <v>45908</v>
      </c>
      <c r="H53" s="17">
        <f>G53+45</f>
        <v>45953</v>
      </c>
      <c r="I53" s="17">
        <f>H53+29</f>
        <v>45982</v>
      </c>
      <c r="J53" s="8" t="s">
        <v>44</v>
      </c>
      <c r="K53" s="17">
        <f t="shared" ref="K53:K55" si="19">I53</f>
        <v>45982</v>
      </c>
      <c r="L53" s="18">
        <f>K53+728</f>
        <v>46710</v>
      </c>
      <c r="Q53" s="40"/>
    </row>
    <row r="54" spans="1:21" s="49" customFormat="1" ht="36" x14ac:dyDescent="0.3">
      <c r="A54" s="20">
        <f>A53+1</f>
        <v>2</v>
      </c>
      <c r="B54" s="31" t="s">
        <v>65</v>
      </c>
      <c r="C54" s="10" t="s">
        <v>17</v>
      </c>
      <c r="D54" s="22" t="s">
        <v>64</v>
      </c>
      <c r="E54" s="26">
        <v>45862</v>
      </c>
      <c r="F54" s="17">
        <f>E54+5</f>
        <v>45867</v>
      </c>
      <c r="G54" s="17">
        <f>F54+45</f>
        <v>45912</v>
      </c>
      <c r="H54" s="17">
        <f>G54+60</f>
        <v>45972</v>
      </c>
      <c r="I54" s="17">
        <f>H54+49</f>
        <v>46021</v>
      </c>
      <c r="J54" s="8" t="s">
        <v>44</v>
      </c>
      <c r="K54" s="17">
        <f t="shared" si="19"/>
        <v>46021</v>
      </c>
      <c r="L54" s="18">
        <v>47391</v>
      </c>
    </row>
    <row r="55" spans="1:21" s="49" customFormat="1" ht="36" x14ac:dyDescent="0.3">
      <c r="A55" s="20">
        <f>A54+1</f>
        <v>3</v>
      </c>
      <c r="B55" s="31" t="s">
        <v>66</v>
      </c>
      <c r="C55" s="10" t="s">
        <v>17</v>
      </c>
      <c r="D55" s="22" t="s">
        <v>64</v>
      </c>
      <c r="E55" s="26">
        <v>45894</v>
      </c>
      <c r="F55" s="17">
        <f>E55+60</f>
        <v>45954</v>
      </c>
      <c r="G55" s="17">
        <f>F55+45</f>
        <v>45999</v>
      </c>
      <c r="H55" s="17">
        <f>G55+60</f>
        <v>46059</v>
      </c>
      <c r="I55" s="17">
        <f>H55+49</f>
        <v>46108</v>
      </c>
      <c r="J55" s="8" t="s">
        <v>44</v>
      </c>
      <c r="K55" s="17">
        <f t="shared" si="19"/>
        <v>46108</v>
      </c>
      <c r="L55" s="18">
        <v>47391</v>
      </c>
    </row>
    <row r="56" spans="1:21" x14ac:dyDescent="0.35">
      <c r="A56" s="20"/>
      <c r="B56" s="21" t="s">
        <v>25</v>
      </c>
      <c r="C56" s="10"/>
      <c r="D56" s="15"/>
      <c r="E56" s="26"/>
      <c r="F56" s="23"/>
      <c r="G56" s="23"/>
      <c r="H56" s="23"/>
      <c r="I56" s="23"/>
      <c r="J56" s="23"/>
      <c r="K56" s="23"/>
      <c r="L56" s="23"/>
    </row>
    <row r="57" spans="1:21" x14ac:dyDescent="0.35">
      <c r="A57" s="20"/>
      <c r="B57" s="54" t="s">
        <v>54</v>
      </c>
      <c r="C57" s="54"/>
      <c r="D57" s="54"/>
      <c r="E57" s="54"/>
      <c r="F57" s="23"/>
      <c r="G57" s="23"/>
      <c r="H57" s="23"/>
      <c r="I57" s="23"/>
      <c r="J57" s="23"/>
      <c r="K57" s="23"/>
      <c r="L57" s="23"/>
    </row>
    <row r="58" spans="1:21" x14ac:dyDescent="0.35">
      <c r="A58" s="20">
        <f>A55+1</f>
        <v>4</v>
      </c>
      <c r="B58" s="31" t="s">
        <v>67</v>
      </c>
      <c r="C58" s="50" t="s">
        <v>28</v>
      </c>
      <c r="D58" s="48" t="s">
        <v>64</v>
      </c>
      <c r="E58" s="26">
        <v>45658</v>
      </c>
      <c r="F58" s="17">
        <v>45667</v>
      </c>
      <c r="G58" s="17">
        <v>45757</v>
      </c>
      <c r="H58" s="17">
        <v>45687</v>
      </c>
      <c r="I58" s="17">
        <v>45937</v>
      </c>
      <c r="J58" s="8" t="s">
        <v>44</v>
      </c>
      <c r="K58" s="17">
        <f>I58</f>
        <v>45937</v>
      </c>
      <c r="L58" s="18">
        <f>K58+1440</f>
        <v>47377</v>
      </c>
    </row>
    <row r="59" spans="1:21" s="11" customFormat="1" x14ac:dyDescent="0.3">
      <c r="A59" s="20">
        <f t="shared" ref="A59:A65" si="20">A58+1</f>
        <v>5</v>
      </c>
      <c r="B59" s="31" t="s">
        <v>68</v>
      </c>
      <c r="C59" s="50" t="s">
        <v>28</v>
      </c>
      <c r="D59" s="48" t="s">
        <v>64</v>
      </c>
      <c r="E59" s="26">
        <v>45856</v>
      </c>
      <c r="F59" s="17">
        <v>45939</v>
      </c>
      <c r="G59" s="17">
        <v>45988</v>
      </c>
      <c r="H59" s="17">
        <f>G59+119</f>
        <v>46107</v>
      </c>
      <c r="I59" s="17">
        <v>46118</v>
      </c>
      <c r="J59" s="8" t="s">
        <v>44</v>
      </c>
      <c r="K59" s="17">
        <f>I59</f>
        <v>46118</v>
      </c>
      <c r="L59" s="18">
        <f>K59+1440</f>
        <v>47558</v>
      </c>
    </row>
    <row r="60" spans="1:21" x14ac:dyDescent="0.35">
      <c r="A60" s="20">
        <f t="shared" si="20"/>
        <v>6</v>
      </c>
      <c r="B60" s="31" t="s">
        <v>69</v>
      </c>
      <c r="C60" s="50" t="s">
        <v>28</v>
      </c>
      <c r="D60" s="48" t="s">
        <v>64</v>
      </c>
      <c r="E60" s="26">
        <v>45772</v>
      </c>
      <c r="F60" s="17">
        <f t="shared" ref="F60:F65" si="21">E60+5</f>
        <v>45777</v>
      </c>
      <c r="G60" s="17">
        <f>F60+30</f>
        <v>45807</v>
      </c>
      <c r="H60" s="17">
        <f>G60+30</f>
        <v>45837</v>
      </c>
      <c r="I60" s="17">
        <v>45866</v>
      </c>
      <c r="J60" s="8" t="s">
        <v>44</v>
      </c>
      <c r="K60" s="17">
        <f t="shared" ref="K60" si="22">I60</f>
        <v>45866</v>
      </c>
      <c r="L60" s="18">
        <f>K60+1440</f>
        <v>47306</v>
      </c>
    </row>
    <row r="61" spans="1:21" x14ac:dyDescent="0.35">
      <c r="A61" s="20">
        <f t="shared" si="20"/>
        <v>7</v>
      </c>
      <c r="B61" s="31" t="s">
        <v>70</v>
      </c>
      <c r="C61" s="50" t="s">
        <v>28</v>
      </c>
      <c r="D61" s="48" t="s">
        <v>71</v>
      </c>
      <c r="E61" s="26">
        <v>45889</v>
      </c>
      <c r="F61" s="17">
        <f t="shared" si="21"/>
        <v>45894</v>
      </c>
      <c r="G61" s="17">
        <v>45994</v>
      </c>
      <c r="H61" s="17">
        <f>G61+90</f>
        <v>46084</v>
      </c>
      <c r="I61" s="17">
        <v>46114</v>
      </c>
      <c r="J61" s="8" t="s">
        <v>44</v>
      </c>
      <c r="K61" s="17">
        <f>I61</f>
        <v>46114</v>
      </c>
      <c r="L61" s="18">
        <f>K61+180</f>
        <v>46294</v>
      </c>
    </row>
    <row r="62" spans="1:21" s="11" customFormat="1" ht="27" customHeight="1" x14ac:dyDescent="0.3">
      <c r="A62" s="20">
        <f t="shared" si="20"/>
        <v>8</v>
      </c>
      <c r="B62" s="31" t="s">
        <v>72</v>
      </c>
      <c r="C62" s="50" t="s">
        <v>73</v>
      </c>
      <c r="D62" s="48" t="s">
        <v>74</v>
      </c>
      <c r="E62" s="26">
        <v>45874</v>
      </c>
      <c r="F62" s="17">
        <v>45889</v>
      </c>
      <c r="G62" s="17">
        <v>45922</v>
      </c>
      <c r="H62" s="17">
        <v>46010</v>
      </c>
      <c r="I62" s="17">
        <v>46042</v>
      </c>
      <c r="J62" s="8" t="s">
        <v>44</v>
      </c>
      <c r="K62" s="17">
        <f>I62</f>
        <v>46042</v>
      </c>
      <c r="L62" s="18">
        <f>K62+240</f>
        <v>46282</v>
      </c>
    </row>
    <row r="63" spans="1:21" s="11" customFormat="1" ht="24" customHeight="1" x14ac:dyDescent="0.3">
      <c r="A63" s="20">
        <f t="shared" si="20"/>
        <v>9</v>
      </c>
      <c r="B63" s="31" t="s">
        <v>75</v>
      </c>
      <c r="C63" s="50" t="s">
        <v>76</v>
      </c>
      <c r="D63" s="48" t="s">
        <v>74</v>
      </c>
      <c r="E63" s="26">
        <v>45856</v>
      </c>
      <c r="F63" s="17">
        <f t="shared" si="21"/>
        <v>45861</v>
      </c>
      <c r="G63" s="17">
        <f t="shared" ref="G63" si="23">F63+30</f>
        <v>45891</v>
      </c>
      <c r="H63" s="17">
        <f>G63+21</f>
        <v>45912</v>
      </c>
      <c r="I63" s="17">
        <v>45940</v>
      </c>
      <c r="J63" s="8" t="s">
        <v>44</v>
      </c>
      <c r="K63" s="17">
        <f>I63</f>
        <v>45940</v>
      </c>
      <c r="L63" s="18">
        <f>K63+240</f>
        <v>46180</v>
      </c>
    </row>
    <row r="64" spans="1:21" s="11" customFormat="1" ht="36" x14ac:dyDescent="0.3">
      <c r="A64" s="20">
        <f t="shared" si="20"/>
        <v>10</v>
      </c>
      <c r="B64" s="31" t="s">
        <v>77</v>
      </c>
      <c r="C64" s="51" t="s">
        <v>28</v>
      </c>
      <c r="D64" s="51" t="s">
        <v>78</v>
      </c>
      <c r="E64" s="26">
        <v>45887</v>
      </c>
      <c r="F64" s="17">
        <f>E64+4</f>
        <v>45891</v>
      </c>
      <c r="G64" s="17">
        <f>F64+31</f>
        <v>45922</v>
      </c>
      <c r="H64" s="17">
        <f>G64+21</f>
        <v>45943</v>
      </c>
      <c r="I64" s="17">
        <v>45971</v>
      </c>
      <c r="J64" s="8" t="s">
        <v>44</v>
      </c>
      <c r="K64" s="17">
        <f>I64</f>
        <v>45971</v>
      </c>
      <c r="L64" s="18">
        <f>K64+240</f>
        <v>46211</v>
      </c>
    </row>
    <row r="65" spans="1:12" s="11" customFormat="1" ht="54" x14ac:dyDescent="0.3">
      <c r="A65" s="20">
        <f t="shared" si="20"/>
        <v>11</v>
      </c>
      <c r="B65" s="31" t="s">
        <v>79</v>
      </c>
      <c r="C65" s="51" t="s">
        <v>28</v>
      </c>
      <c r="D65" s="51" t="s">
        <v>74</v>
      </c>
      <c r="E65" s="26">
        <v>45889</v>
      </c>
      <c r="F65" s="17">
        <f t="shared" si="21"/>
        <v>45894</v>
      </c>
      <c r="G65" s="17">
        <v>45960</v>
      </c>
      <c r="H65" s="17">
        <f>G65+60</f>
        <v>46020</v>
      </c>
      <c r="I65" s="17">
        <v>46114</v>
      </c>
      <c r="J65" s="8" t="s">
        <v>44</v>
      </c>
      <c r="K65" s="17">
        <f>I65</f>
        <v>46114</v>
      </c>
      <c r="L65" s="18">
        <f>K65+181</f>
        <v>46295</v>
      </c>
    </row>
    <row r="66" spans="1:12" x14ac:dyDescent="0.35">
      <c r="A66" s="20"/>
      <c r="B66" s="4" t="s">
        <v>25</v>
      </c>
      <c r="C66" s="10"/>
      <c r="D66" s="32"/>
      <c r="E66" s="26"/>
      <c r="F66" s="17"/>
      <c r="G66" s="17"/>
      <c r="H66" s="17"/>
      <c r="I66" s="17"/>
      <c r="J66" s="8"/>
      <c r="K66" s="17"/>
      <c r="L66" s="18"/>
    </row>
    <row r="67" spans="1:12" x14ac:dyDescent="0.35">
      <c r="A67" s="3">
        <f>A65</f>
        <v>11</v>
      </c>
      <c r="B67" s="21" t="s">
        <v>80</v>
      </c>
      <c r="C67" s="33"/>
      <c r="D67" s="34"/>
      <c r="E67" s="33"/>
      <c r="F67" s="23"/>
      <c r="G67" s="23"/>
      <c r="H67" s="23"/>
      <c r="I67" s="23"/>
      <c r="J67" s="23"/>
      <c r="K67" s="23"/>
      <c r="L67" s="23"/>
    </row>
    <row r="68" spans="1:12" x14ac:dyDescent="0.35">
      <c r="A68" s="35">
        <f>A67+A50+A30</f>
        <v>39</v>
      </c>
      <c r="B68" s="4" t="s">
        <v>81</v>
      </c>
      <c r="C68" s="36"/>
      <c r="D68" s="25"/>
      <c r="E68" s="23"/>
      <c r="F68" s="23"/>
      <c r="G68" s="23"/>
      <c r="H68" s="23"/>
      <c r="I68" s="23"/>
      <c r="J68" s="23"/>
      <c r="K68" s="23"/>
      <c r="L68" s="23"/>
    </row>
    <row r="69" spans="1:12" x14ac:dyDescent="0.35">
      <c r="A69" s="37"/>
      <c r="L69" s="38"/>
    </row>
    <row r="70" spans="1:12" x14ac:dyDescent="0.35">
      <c r="A70" s="37"/>
      <c r="B70" s="30" t="s">
        <v>88</v>
      </c>
      <c r="D70" s="39"/>
      <c r="L70" s="38"/>
    </row>
    <row r="71" spans="1:12" x14ac:dyDescent="0.35">
      <c r="A71" s="37"/>
      <c r="B71" s="30" t="s">
        <v>82</v>
      </c>
      <c r="D71" s="40"/>
      <c r="J71" s="30" t="s">
        <v>83</v>
      </c>
      <c r="L71" s="38"/>
    </row>
    <row r="72" spans="1:12" x14ac:dyDescent="0.35">
      <c r="A72" s="37"/>
      <c r="B72" s="30"/>
      <c r="J72" s="30"/>
      <c r="L72" s="38"/>
    </row>
    <row r="73" spans="1:12" x14ac:dyDescent="0.35">
      <c r="A73" s="37"/>
      <c r="B73" s="30"/>
      <c r="J73" s="30"/>
      <c r="L73" s="38"/>
    </row>
    <row r="74" spans="1:12" x14ac:dyDescent="0.35">
      <c r="A74" s="37"/>
      <c r="B74" s="30"/>
      <c r="J74" s="30"/>
      <c r="L74" s="38"/>
    </row>
    <row r="75" spans="1:12" x14ac:dyDescent="0.35">
      <c r="A75" s="37"/>
      <c r="B75" s="30"/>
      <c r="L75" s="38"/>
    </row>
    <row r="76" spans="1:12" x14ac:dyDescent="0.35">
      <c r="A76" s="37"/>
      <c r="B76" s="30"/>
      <c r="L76" s="38"/>
    </row>
    <row r="77" spans="1:12" x14ac:dyDescent="0.35">
      <c r="A77" s="37"/>
      <c r="B77" s="30"/>
      <c r="L77" s="38"/>
    </row>
    <row r="78" spans="1:12" x14ac:dyDescent="0.35">
      <c r="A78" s="37"/>
      <c r="B78" s="30" t="s">
        <v>84</v>
      </c>
      <c r="J78" s="30" t="s">
        <v>85</v>
      </c>
      <c r="L78" s="38"/>
    </row>
    <row r="79" spans="1:12" x14ac:dyDescent="0.35">
      <c r="A79" s="37"/>
      <c r="B79" s="30" t="s">
        <v>86</v>
      </c>
      <c r="J79" s="30" t="s">
        <v>87</v>
      </c>
      <c r="L79" s="38"/>
    </row>
    <row r="80" spans="1:12" ht="18.600000000000001" thickBot="1" x14ac:dyDescent="0.4">
      <c r="A80" s="4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3"/>
    </row>
  </sheetData>
  <mergeCells count="5">
    <mergeCell ref="B7:L7"/>
    <mergeCell ref="A9:B9"/>
    <mergeCell ref="B16:E16"/>
    <mergeCell ref="B41:F41"/>
    <mergeCell ref="B57:E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Nshogoza Sikubwabo</dc:creator>
  <cp:lastModifiedBy>Jeannette Iyakaremye</cp:lastModifiedBy>
  <dcterms:created xsi:type="dcterms:W3CDTF">2026-01-20T09:36:34Z</dcterms:created>
  <dcterms:modified xsi:type="dcterms:W3CDTF">2026-01-20T14:40:10Z</dcterms:modified>
</cp:coreProperties>
</file>